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60" windowHeight="7620"/>
  </bookViews>
  <sheets>
    <sheet name="Detailed TDS Calculator" sheetId="1" r:id="rId1"/>
    <sheet name="Tax Rate Calculato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2" l="1"/>
  <c r="G27" i="2"/>
  <c r="F27" i="2"/>
  <c r="E27" i="2"/>
  <c r="D27" i="2"/>
  <c r="H26" i="2"/>
  <c r="G26" i="2"/>
  <c r="F26" i="2"/>
  <c r="E26" i="2"/>
  <c r="D26" i="2"/>
  <c r="H25" i="2"/>
  <c r="G25" i="2"/>
  <c r="F25" i="2"/>
  <c r="E25" i="2"/>
  <c r="D25" i="2"/>
  <c r="H24" i="2"/>
  <c r="G24" i="2"/>
  <c r="F24" i="2"/>
  <c r="E24" i="2"/>
  <c r="D24" i="2"/>
  <c r="H23" i="2"/>
  <c r="G23" i="2"/>
  <c r="F23" i="2"/>
  <c r="E23" i="2"/>
  <c r="D23" i="2"/>
  <c r="H22" i="2"/>
  <c r="G22" i="2"/>
  <c r="F22" i="2"/>
  <c r="E22" i="2"/>
  <c r="D22" i="2"/>
  <c r="H9" i="2"/>
  <c r="G9" i="2"/>
  <c r="F9" i="2"/>
  <c r="E9" i="2"/>
  <c r="D9" i="2"/>
  <c r="H8" i="2"/>
  <c r="G8" i="2"/>
  <c r="F8" i="2"/>
  <c r="E8" i="2"/>
  <c r="D8" i="2"/>
  <c r="H7" i="2"/>
  <c r="G7" i="2"/>
  <c r="F7" i="2"/>
  <c r="E7" i="2"/>
  <c r="D7" i="2"/>
  <c r="H6" i="2"/>
  <c r="G6" i="2"/>
  <c r="F6" i="2"/>
  <c r="E6" i="2"/>
  <c r="D6" i="2"/>
  <c r="H5" i="2"/>
  <c r="G5" i="2"/>
  <c r="F5" i="2"/>
  <c r="E5" i="2"/>
  <c r="D5" i="2"/>
  <c r="H4" i="2"/>
  <c r="G4" i="2"/>
  <c r="F4" i="2"/>
  <c r="E4" i="2"/>
  <c r="D4" i="2"/>
  <c r="C23" i="1"/>
  <c r="C22" i="1"/>
  <c r="C21" i="1"/>
  <c r="C20" i="1"/>
  <c r="C19" i="1"/>
  <c r="C18" i="1"/>
  <c r="C17" i="1"/>
  <c r="D15" i="1"/>
  <c r="C15" i="1"/>
  <c r="D14" i="1"/>
  <c r="C14" i="1"/>
  <c r="D13" i="1"/>
  <c r="C13" i="1"/>
  <c r="D12" i="1"/>
  <c r="C12" i="1"/>
  <c r="D11" i="1"/>
  <c r="C11" i="1"/>
  <c r="D10" i="1"/>
  <c r="C10" i="1"/>
  <c r="C9" i="1"/>
  <c r="C6" i="1"/>
</calcChain>
</file>

<file path=xl/comments1.xml><?xml version="1.0" encoding="utf-8"?>
<comments xmlns="http://schemas.openxmlformats.org/spreadsheetml/2006/main">
  <authors>
    <author>Sony</author>
  </authors>
  <commentList>
    <comment ref="E3" authorId="0" shapeId="0">
      <text>
        <r>
          <rPr>
            <b/>
            <sz val="9"/>
            <color indexed="81"/>
            <rFont val="Tahoma"/>
            <family val="2"/>
          </rPr>
          <t>Sony:</t>
        </r>
        <r>
          <rPr>
            <sz val="9"/>
            <color indexed="81"/>
            <rFont val="Tahoma"/>
            <family val="2"/>
          </rPr>
          <t xml:space="preserve">
Income&lt;50 lack =0
income&lt;1 Cr     =10%
Income&lt;2Cr      =15%
Income&lt;2Crmore=25%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Sony:</t>
        </r>
        <r>
          <rPr>
            <sz val="9"/>
            <color indexed="81"/>
            <rFont val="Tahoma"/>
            <family val="2"/>
          </rPr>
          <t xml:space="preserve">
Income&lt;50 lack =0
income&lt;1 Cr     =10%
Income&lt;2Cr      =15%
Income&lt;2Crmore=25%</t>
        </r>
      </text>
    </comment>
  </commentList>
</comments>
</file>

<file path=xl/sharedStrings.xml><?xml version="1.0" encoding="utf-8"?>
<sst xmlns="http://schemas.openxmlformats.org/spreadsheetml/2006/main" count="62" uniqueCount="46">
  <si>
    <t>Detailed TDS Salary Calculator FY 2025-26 (New Regime)</t>
  </si>
  <si>
    <t>Enter Annual Salary (₹)</t>
  </si>
  <si>
    <t>Standard Deduction</t>
  </si>
  <si>
    <t>Taxable Income</t>
  </si>
  <si>
    <t>Slab Calculation</t>
  </si>
  <si>
    <t>0 - 4,00,000 (0%)</t>
  </si>
  <si>
    <t>4,00,001 - 8,00,000 (5%)</t>
  </si>
  <si>
    <t>8,00,001 - 12,00,000 (10%)</t>
  </si>
  <si>
    <t>12,00,001 - 16,00,000 (15%)</t>
  </si>
  <si>
    <t>16,00,001 - 20,00,000 (20%)</t>
  </si>
  <si>
    <t>20,00,001 - 24,00,000 (25%)</t>
  </si>
  <si>
    <t>Above 24,00,000 (30%)</t>
  </si>
  <si>
    <t>Total Tax Before Rebate</t>
  </si>
  <si>
    <t>Rebate u/s 87A</t>
  </si>
  <si>
    <t>Tax After Rebate</t>
  </si>
  <si>
    <t>Cess (4%)</t>
  </si>
  <si>
    <t>Total Tax Payable</t>
  </si>
  <si>
    <t>Monthly TDS</t>
  </si>
  <si>
    <t>Yearly TDS</t>
  </si>
  <si>
    <t>Estimat</t>
  </si>
  <si>
    <t>Old Slab Rate (FY2025-26)</t>
  </si>
  <si>
    <t xml:space="preserve">Employee </t>
  </si>
  <si>
    <t>Salary Income</t>
  </si>
  <si>
    <t xml:space="preserve">Tax </t>
  </si>
  <si>
    <t xml:space="preserve">Surcharge </t>
  </si>
  <si>
    <t>Cess @4%</t>
  </si>
  <si>
    <t xml:space="preserve">Total Tax payable </t>
  </si>
  <si>
    <t>Average Tax rate %</t>
  </si>
  <si>
    <t>Ravi</t>
  </si>
  <si>
    <t>Uday</t>
  </si>
  <si>
    <t xml:space="preserve">Mohan </t>
  </si>
  <si>
    <t>Raju</t>
  </si>
  <si>
    <t>0 - 250000</t>
  </si>
  <si>
    <t>25001-500000</t>
  </si>
  <si>
    <t>500001-1000000</t>
  </si>
  <si>
    <t>1000000 - above</t>
  </si>
  <si>
    <t>New Slab Rate (FY2025-26)</t>
  </si>
  <si>
    <t>CESS @4%</t>
  </si>
  <si>
    <t xml:space="preserve">Total Taxpayable </t>
  </si>
  <si>
    <t>0 - 400000</t>
  </si>
  <si>
    <t>400000-800000</t>
  </si>
  <si>
    <t>800000-1200000</t>
  </si>
  <si>
    <t>1200000-1600000</t>
  </si>
  <si>
    <t>1600000-2000000</t>
  </si>
  <si>
    <t>2000000-2400000</t>
  </si>
  <si>
    <t>2400000-above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</si>
</sst>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4338CA"/>
      <name val="Segoe UI"/>
      <family val="2"/>
    </font>
    <font>
      <b/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4338CA"/>
      <name val="Segoe UI"/>
      <family val="2"/>
    </font>
    <font>
      <b/>
      <sz val="22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3" borderId="1" xfId="0" applyFont="1" applyFill="1" applyBorder="1"/>
    <xf numFmtId="0" fontId="4" fillId="0" borderId="1" xfId="0" applyFont="1" applyBorder="1"/>
    <xf numFmtId="0" fontId="1" fillId="0" borderId="0" xfId="0" applyFont="1" applyAlignment="1">
      <alignment horizontal="center"/>
    </xf>
    <xf numFmtId="0" fontId="3" fillId="4" borderId="0" xfId="0" applyFont="1" applyFill="1"/>
    <xf numFmtId="0" fontId="1" fillId="5" borderId="1" xfId="0" applyFont="1" applyFill="1" applyBorder="1"/>
    <xf numFmtId="9" fontId="1" fillId="5" borderId="1" xfId="0" applyNumberFormat="1" applyFont="1" applyFill="1" applyBorder="1"/>
    <xf numFmtId="0" fontId="0" fillId="0" borderId="1" xfId="0" applyBorder="1"/>
    <xf numFmtId="3" fontId="5" fillId="0" borderId="1" xfId="0" applyNumberFormat="1" applyFont="1" applyBorder="1"/>
    <xf numFmtId="3" fontId="0" fillId="0" borderId="1" xfId="0" applyNumberFormat="1" applyBorder="1"/>
    <xf numFmtId="2" fontId="0" fillId="0" borderId="1" xfId="0" applyNumberFormat="1" applyBorder="1"/>
    <xf numFmtId="3" fontId="5" fillId="0" borderId="0" xfId="0" applyNumberFormat="1" applyFont="1"/>
    <xf numFmtId="0" fontId="3" fillId="4" borderId="1" xfId="0" applyFont="1" applyFill="1" applyBorder="1"/>
    <xf numFmtId="9" fontId="0" fillId="0" borderId="1" xfId="0" applyNumberFormat="1" applyBorder="1"/>
    <xf numFmtId="9" fontId="0" fillId="0" borderId="0" xfId="0" applyNumberFormat="1"/>
    <xf numFmtId="0" fontId="6" fillId="2" borderId="0" xfId="0" applyFont="1" applyFill="1"/>
    <xf numFmtId="0" fontId="3" fillId="6" borderId="1" xfId="0" applyFont="1" applyFill="1" applyBorder="1"/>
    <xf numFmtId="9" fontId="3" fillId="6" borderId="1" xfId="0" applyNumberFormat="1" applyFont="1" applyFill="1" applyBorder="1"/>
    <xf numFmtId="0" fontId="3" fillId="7" borderId="1" xfId="0" applyFont="1" applyFill="1" applyBorder="1"/>
    <xf numFmtId="0" fontId="7" fillId="0" borderId="0" xfId="0" applyFont="1" applyAlignment="1">
      <alignment horizontal="center"/>
    </xf>
    <xf numFmtId="0" fontId="8" fillId="0" borderId="1" xfId="0" applyFont="1" applyBorder="1"/>
    <xf numFmtId="3" fontId="9" fillId="0" borderId="1" xfId="0" applyNumberFormat="1" applyFont="1" applyBorder="1"/>
    <xf numFmtId="3" fontId="8" fillId="0" borderId="1" xfId="0" applyNumberFormat="1" applyFont="1" applyBorder="1"/>
    <xf numFmtId="2" fontId="8" fillId="0" borderId="1" xfId="0" applyNumberFormat="1" applyFont="1" applyBorder="1"/>
    <xf numFmtId="2" fontId="0" fillId="0" borderId="0" xfId="0" applyNumberFormat="1"/>
    <xf numFmtId="3" fontId="0" fillId="0" borderId="0" xfId="0" applyNumberFormat="1"/>
    <xf numFmtId="0" fontId="3" fillId="0" borderId="0" xfId="0" applyFont="1" applyAlignment="1">
      <alignment horizontal="center"/>
    </xf>
    <xf numFmtId="3" fontId="8" fillId="0" borderId="0" xfId="0" applyNumberFormat="1" applyFont="1" applyFill="1" applyBorder="1"/>
    <xf numFmtId="0" fontId="1" fillId="2" borderId="1" xfId="0" applyFont="1" applyFill="1" applyBorder="1"/>
    <xf numFmtId="0" fontId="10" fillId="2" borderId="1" xfId="0" applyFont="1" applyFill="1" applyBorder="1"/>
    <xf numFmtId="0" fontId="1" fillId="2" borderId="0" xfId="0" applyFont="1" applyFill="1"/>
    <xf numFmtId="9" fontId="8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3"/>
  <sheetViews>
    <sheetView tabSelected="1" workbookViewId="0">
      <selection activeCell="G6" sqref="G6"/>
    </sheetView>
  </sheetViews>
  <sheetFormatPr defaultRowHeight="15" x14ac:dyDescent="0.25"/>
  <cols>
    <col min="2" max="2" width="50.5703125" customWidth="1"/>
    <col min="3" max="3" width="15.140625" customWidth="1"/>
    <col min="4" max="4" width="6.28515625" customWidth="1"/>
  </cols>
  <sheetData>
    <row r="1" spans="2:4" ht="21" x14ac:dyDescent="0.35">
      <c r="B1" s="1" t="s">
        <v>0</v>
      </c>
      <c r="C1" s="2"/>
      <c r="D1" s="2"/>
    </row>
    <row r="2" spans="2:4" ht="6.75" customHeight="1" x14ac:dyDescent="0.25"/>
    <row r="3" spans="2:4" ht="18.75" x14ac:dyDescent="0.3">
      <c r="B3" s="3" t="s">
        <v>1</v>
      </c>
      <c r="C3" s="3">
        <v>1300000</v>
      </c>
      <c r="D3" s="3"/>
    </row>
    <row r="4" spans="2:4" x14ac:dyDescent="0.25">
      <c r="B4" s="4" t="s">
        <v>2</v>
      </c>
      <c r="C4" s="4">
        <v>75000</v>
      </c>
      <c r="D4" s="4"/>
    </row>
    <row r="5" spans="2:4" ht="8.25" customHeight="1" x14ac:dyDescent="0.25">
      <c r="B5" s="4"/>
      <c r="C5" s="4"/>
      <c r="D5" s="4"/>
    </row>
    <row r="6" spans="2:4" x14ac:dyDescent="0.25">
      <c r="B6" s="4" t="s">
        <v>3</v>
      </c>
      <c r="C6" s="4">
        <f>MAX(0,C3-C4)</f>
        <v>1225000</v>
      </c>
      <c r="D6" s="4"/>
    </row>
    <row r="7" spans="2:4" ht="9" customHeight="1" x14ac:dyDescent="0.25">
      <c r="B7" s="4"/>
      <c r="C7" s="4"/>
      <c r="D7" s="4"/>
    </row>
    <row r="8" spans="2:4" x14ac:dyDescent="0.25">
      <c r="B8" s="4" t="s">
        <v>4</v>
      </c>
      <c r="C8" s="4"/>
      <c r="D8" s="4"/>
    </row>
    <row r="9" spans="2:4" x14ac:dyDescent="0.25">
      <c r="B9" s="4" t="s">
        <v>5</v>
      </c>
      <c r="C9" s="4">
        <f>MIN(C6,400000)</f>
        <v>400000</v>
      </c>
      <c r="D9" s="4"/>
    </row>
    <row r="10" spans="2:4" x14ac:dyDescent="0.25">
      <c r="B10" s="4" t="s">
        <v>6</v>
      </c>
      <c r="C10" s="4">
        <f>MAX(0,MIN(C6-400000,400000))</f>
        <v>400000</v>
      </c>
      <c r="D10" s="4">
        <f>C10*5%</f>
        <v>20000</v>
      </c>
    </row>
    <row r="11" spans="2:4" x14ac:dyDescent="0.25">
      <c r="B11" s="4" t="s">
        <v>7</v>
      </c>
      <c r="C11" s="4">
        <f>MAX(0,MIN(C6-800000,400000))</f>
        <v>400000</v>
      </c>
      <c r="D11" s="4">
        <f>C11*10%</f>
        <v>40000</v>
      </c>
    </row>
    <row r="12" spans="2:4" x14ac:dyDescent="0.25">
      <c r="B12" s="4" t="s">
        <v>8</v>
      </c>
      <c r="C12" s="4">
        <f>MAX(0,MIN(C6-1200000,400000))</f>
        <v>25000</v>
      </c>
      <c r="D12" s="4">
        <f>C12*15%</f>
        <v>3750</v>
      </c>
    </row>
    <row r="13" spans="2:4" x14ac:dyDescent="0.25">
      <c r="B13" s="4" t="s">
        <v>9</v>
      </c>
      <c r="C13" s="4">
        <f>MAX(0,MIN(C6-1600000,400000))</f>
        <v>0</v>
      </c>
      <c r="D13" s="4">
        <f>C13*20%</f>
        <v>0</v>
      </c>
    </row>
    <row r="14" spans="2:4" x14ac:dyDescent="0.25">
      <c r="B14" s="4" t="s">
        <v>10</v>
      </c>
      <c r="C14" s="4">
        <f>MAX(0,MIN(C6-2000000,400000))</f>
        <v>0</v>
      </c>
      <c r="D14" s="4">
        <f>C14*25%</f>
        <v>0</v>
      </c>
    </row>
    <row r="15" spans="2:4" x14ac:dyDescent="0.25">
      <c r="B15" s="4" t="s">
        <v>11</v>
      </c>
      <c r="C15" s="4">
        <f>MAX(0,C6-2400000)</f>
        <v>0</v>
      </c>
      <c r="D15" s="4">
        <f>C15*30%</f>
        <v>0</v>
      </c>
    </row>
    <row r="16" spans="2:4" ht="11.25" customHeight="1" x14ac:dyDescent="0.25">
      <c r="B16" s="4"/>
      <c r="C16" s="4"/>
      <c r="D16" s="4"/>
    </row>
    <row r="17" spans="2:4" x14ac:dyDescent="0.25">
      <c r="B17" s="4" t="s">
        <v>12</v>
      </c>
      <c r="C17" s="4">
        <f>SUM(D10:D15)</f>
        <v>63750</v>
      </c>
      <c r="D17" s="4"/>
    </row>
    <row r="18" spans="2:4" x14ac:dyDescent="0.25">
      <c r="B18" s="4" t="s">
        <v>13</v>
      </c>
      <c r="C18" s="4">
        <f>IF(C6&lt;=1200000,60000,0)</f>
        <v>0</v>
      </c>
      <c r="D18" s="4"/>
    </row>
    <row r="19" spans="2:4" x14ac:dyDescent="0.25">
      <c r="B19" s="4" t="s">
        <v>14</v>
      </c>
      <c r="C19" s="4">
        <f>MAX(0,C17-C18)</f>
        <v>63750</v>
      </c>
      <c r="D19" s="4"/>
    </row>
    <row r="20" spans="2:4" x14ac:dyDescent="0.25">
      <c r="B20" s="4" t="s">
        <v>15</v>
      </c>
      <c r="C20" s="4">
        <f>C19*4%</f>
        <v>2550</v>
      </c>
      <c r="D20" s="4"/>
    </row>
    <row r="21" spans="2:4" x14ac:dyDescent="0.25">
      <c r="B21" s="4" t="s">
        <v>16</v>
      </c>
      <c r="C21" s="4">
        <f>C19+C20</f>
        <v>66300</v>
      </c>
      <c r="D21" s="4"/>
    </row>
    <row r="22" spans="2:4" ht="18.75" x14ac:dyDescent="0.3">
      <c r="B22" s="3" t="s">
        <v>17</v>
      </c>
      <c r="C22" s="3">
        <f>C21/12</f>
        <v>5525</v>
      </c>
      <c r="D22" s="3"/>
    </row>
    <row r="23" spans="2:4" ht="18.75" x14ac:dyDescent="0.3">
      <c r="B23" s="3" t="s">
        <v>18</v>
      </c>
      <c r="C23" s="3">
        <f>C22*12</f>
        <v>66300</v>
      </c>
      <c r="D23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J41"/>
  <sheetViews>
    <sheetView topLeftCell="A13" workbookViewId="0">
      <selection activeCell="H17" sqref="H17"/>
    </sheetView>
  </sheetViews>
  <sheetFormatPr defaultRowHeight="15" x14ac:dyDescent="0.25"/>
  <cols>
    <col min="1" max="1" width="6" customWidth="1"/>
    <col min="2" max="2" width="13" bestFit="1" customWidth="1"/>
    <col min="3" max="3" width="24.7109375" customWidth="1"/>
    <col min="4" max="4" width="16.42578125" customWidth="1"/>
    <col min="5" max="5" width="13.140625" bestFit="1" customWidth="1"/>
    <col min="6" max="6" width="16.42578125" bestFit="1" customWidth="1"/>
    <col min="7" max="7" width="21.140625" bestFit="1" customWidth="1"/>
    <col min="8" max="8" width="23.42578125" bestFit="1" customWidth="1"/>
    <col min="9" max="9" width="13" customWidth="1"/>
    <col min="10" max="10" width="10.85546875" bestFit="1" customWidth="1"/>
  </cols>
  <sheetData>
    <row r="1" spans="2:8" x14ac:dyDescent="0.25">
      <c r="G1" s="5" t="s">
        <v>19</v>
      </c>
    </row>
    <row r="2" spans="2:8" ht="18.75" x14ac:dyDescent="0.3">
      <c r="B2" s="6"/>
      <c r="C2" s="6" t="s">
        <v>20</v>
      </c>
      <c r="D2" s="6"/>
      <c r="E2" s="6"/>
      <c r="F2" s="6"/>
      <c r="G2" s="6"/>
      <c r="H2" s="6"/>
    </row>
    <row r="3" spans="2:8" x14ac:dyDescent="0.25">
      <c r="B3" s="7" t="s">
        <v>21</v>
      </c>
      <c r="C3" s="7" t="s">
        <v>22</v>
      </c>
      <c r="D3" s="7" t="s">
        <v>23</v>
      </c>
      <c r="E3" s="8" t="s">
        <v>24</v>
      </c>
      <c r="F3" s="7" t="s">
        <v>25</v>
      </c>
      <c r="G3" s="7" t="s">
        <v>26</v>
      </c>
      <c r="H3" s="7" t="s">
        <v>27</v>
      </c>
    </row>
    <row r="4" spans="2:8" x14ac:dyDescent="0.25">
      <c r="B4" s="9" t="s">
        <v>28</v>
      </c>
      <c r="C4" s="9">
        <v>600000</v>
      </c>
      <c r="D4" s="10">
        <f t="shared" ref="D4:D9" si="0">IF(C4&lt;=250000,0,IF(C4&lt;=500000,(C4-250000)*5%,IF(C4&lt;=1000000,(C4-500000)*20%+12500,(C4-1000000)*30%+112500)))</f>
        <v>32500</v>
      </c>
      <c r="E4" s="9">
        <f t="shared" ref="E4:E9" si="1">IF(C4&lt;=5000000,0,IF(C4&lt;=10000000,D4*10%,IF(C4&lt;=20000000,D4*15%,D4*25%)))</f>
        <v>0</v>
      </c>
      <c r="F4" s="9">
        <f t="shared" ref="F4:F9" si="2">(E4+D4)*4%</f>
        <v>1300</v>
      </c>
      <c r="G4" s="11">
        <f t="shared" ref="G4:G9" si="3">SUM(D4:F4)</f>
        <v>33800</v>
      </c>
      <c r="H4" s="12">
        <f t="shared" ref="H4:H9" si="4">G4/C4*100</f>
        <v>5.6333333333333329</v>
      </c>
    </row>
    <row r="5" spans="2:8" x14ac:dyDescent="0.25">
      <c r="B5" s="9" t="s">
        <v>29</v>
      </c>
      <c r="C5" s="9">
        <v>1200000</v>
      </c>
      <c r="D5" s="10">
        <f t="shared" si="0"/>
        <v>172500</v>
      </c>
      <c r="E5" s="9">
        <f t="shared" si="1"/>
        <v>0</v>
      </c>
      <c r="F5" s="9">
        <f t="shared" si="2"/>
        <v>6900</v>
      </c>
      <c r="G5" s="11">
        <f t="shared" si="3"/>
        <v>179400</v>
      </c>
      <c r="H5" s="12">
        <f t="shared" si="4"/>
        <v>14.95</v>
      </c>
    </row>
    <row r="6" spans="2:8" x14ac:dyDescent="0.25">
      <c r="B6" s="9" t="s">
        <v>30</v>
      </c>
      <c r="C6" s="9">
        <v>2500000</v>
      </c>
      <c r="D6" s="10">
        <f t="shared" si="0"/>
        <v>562500</v>
      </c>
      <c r="E6" s="9">
        <f t="shared" si="1"/>
        <v>0</v>
      </c>
      <c r="F6" s="9">
        <f t="shared" si="2"/>
        <v>22500</v>
      </c>
      <c r="G6" s="11">
        <f t="shared" si="3"/>
        <v>585000</v>
      </c>
      <c r="H6" s="12">
        <f t="shared" si="4"/>
        <v>23.400000000000002</v>
      </c>
    </row>
    <row r="7" spans="2:8" x14ac:dyDescent="0.25">
      <c r="B7" s="9" t="s">
        <v>31</v>
      </c>
      <c r="C7" s="9">
        <v>6000000</v>
      </c>
      <c r="D7" s="10">
        <f t="shared" si="0"/>
        <v>1612500</v>
      </c>
      <c r="E7" s="9">
        <f t="shared" si="1"/>
        <v>161250</v>
      </c>
      <c r="F7" s="9">
        <f t="shared" si="2"/>
        <v>70950</v>
      </c>
      <c r="G7" s="11">
        <f t="shared" si="3"/>
        <v>1844700</v>
      </c>
      <c r="H7" s="12">
        <f t="shared" si="4"/>
        <v>30.745000000000001</v>
      </c>
    </row>
    <row r="8" spans="2:8" x14ac:dyDescent="0.25">
      <c r="B8" s="9" t="s">
        <v>31</v>
      </c>
      <c r="C8" s="9">
        <v>12000000</v>
      </c>
      <c r="D8" s="10">
        <f t="shared" si="0"/>
        <v>3412500</v>
      </c>
      <c r="E8" s="9">
        <f t="shared" si="1"/>
        <v>511875</v>
      </c>
      <c r="F8" s="9">
        <f t="shared" si="2"/>
        <v>156975</v>
      </c>
      <c r="G8" s="11">
        <f t="shared" si="3"/>
        <v>4081350</v>
      </c>
      <c r="H8" s="12">
        <f t="shared" si="4"/>
        <v>34.011249999999997</v>
      </c>
    </row>
    <row r="9" spans="2:8" x14ac:dyDescent="0.25">
      <c r="B9" s="9" t="s">
        <v>31</v>
      </c>
      <c r="C9" s="9">
        <v>25000000</v>
      </c>
      <c r="D9" s="10">
        <f t="shared" si="0"/>
        <v>7312500</v>
      </c>
      <c r="E9" s="9">
        <f t="shared" si="1"/>
        <v>1828125</v>
      </c>
      <c r="F9" s="9">
        <f t="shared" si="2"/>
        <v>365625</v>
      </c>
      <c r="G9" s="11">
        <f t="shared" si="3"/>
        <v>9506250</v>
      </c>
      <c r="H9" s="12">
        <f t="shared" si="4"/>
        <v>38.024999999999999</v>
      </c>
    </row>
    <row r="10" spans="2:8" x14ac:dyDescent="0.25">
      <c r="D10" s="13"/>
    </row>
    <row r="12" spans="2:8" ht="18.75" x14ac:dyDescent="0.3">
      <c r="B12" s="14"/>
      <c r="C12" s="14" t="s">
        <v>20</v>
      </c>
      <c r="D12" s="14"/>
      <c r="E12" s="14"/>
    </row>
    <row r="13" spans="2:8" x14ac:dyDescent="0.25">
      <c r="B13" s="9">
        <v>1</v>
      </c>
      <c r="C13" s="9" t="s">
        <v>32</v>
      </c>
      <c r="D13" s="15">
        <v>0</v>
      </c>
      <c r="E13" s="9">
        <v>0</v>
      </c>
    </row>
    <row r="14" spans="2:8" x14ac:dyDescent="0.25">
      <c r="B14" s="9">
        <v>2</v>
      </c>
      <c r="C14" s="9" t="s">
        <v>33</v>
      </c>
      <c r="D14" s="15">
        <v>0.05</v>
      </c>
      <c r="E14" s="9">
        <v>12500</v>
      </c>
    </row>
    <row r="15" spans="2:8" x14ac:dyDescent="0.25">
      <c r="B15" s="9">
        <v>3</v>
      </c>
      <c r="C15" s="9" t="s">
        <v>34</v>
      </c>
      <c r="D15" s="15">
        <v>0.2</v>
      </c>
      <c r="E15" s="9">
        <v>100000</v>
      </c>
    </row>
    <row r="16" spans="2:8" x14ac:dyDescent="0.25">
      <c r="B16" s="9">
        <v>4</v>
      </c>
      <c r="C16" s="9" t="s">
        <v>35</v>
      </c>
      <c r="D16" s="15">
        <v>0.3</v>
      </c>
      <c r="E16" s="9"/>
    </row>
    <row r="17" spans="2:10" x14ac:dyDescent="0.25">
      <c r="D17" s="16"/>
    </row>
    <row r="18" spans="2:10" x14ac:dyDescent="0.25">
      <c r="D18" s="16"/>
    </row>
    <row r="20" spans="2:10" ht="33.75" x14ac:dyDescent="0.5">
      <c r="B20" s="2"/>
      <c r="C20" s="17" t="s">
        <v>36</v>
      </c>
      <c r="D20" s="2"/>
      <c r="E20" s="2"/>
      <c r="F20" s="2"/>
      <c r="G20" s="5" t="s">
        <v>19</v>
      </c>
    </row>
    <row r="21" spans="2:10" ht="18.75" x14ac:dyDescent="0.3">
      <c r="B21" s="18" t="s">
        <v>21</v>
      </c>
      <c r="C21" s="18" t="s">
        <v>22</v>
      </c>
      <c r="D21" s="18" t="s">
        <v>23</v>
      </c>
      <c r="E21" s="19" t="s">
        <v>24</v>
      </c>
      <c r="F21" s="18" t="s">
        <v>37</v>
      </c>
      <c r="G21" s="20" t="s">
        <v>38</v>
      </c>
      <c r="H21" s="20" t="s">
        <v>27</v>
      </c>
      <c r="I21" s="21"/>
      <c r="J21" s="21"/>
    </row>
    <row r="22" spans="2:10" ht="20.25" x14ac:dyDescent="0.35">
      <c r="B22" s="22" t="s">
        <v>28</v>
      </c>
      <c r="C22" s="22">
        <v>600000</v>
      </c>
      <c r="D22" s="23">
        <f>IF(C22&lt;=400000,0,IF(C22&lt;=800000,(C22-400000)*5%,IF(C22&lt;=1200000,(C22-800000)*10%+20000,IF(C22&lt;=1600000,(C22-1200000)*15%+60000,IF(C22&lt;=2000000,(#REF!-1600000)*20%+120000,IF(C22&lt;=2400000,(C22-2000000)*25%+200000,(C22-2400000)*30%+300000))))))</f>
        <v>10000</v>
      </c>
      <c r="E22" s="22">
        <f t="shared" ref="E22:E27" si="5">IF(C22&lt;=5000000,0,IF(C22&lt;=10000000,D22*10%,IF(C22&lt;=20000000,D22*15%,D22*25%)))</f>
        <v>0</v>
      </c>
      <c r="F22" s="22">
        <f t="shared" ref="F22:F27" si="6">(E22+D22)*4%</f>
        <v>400</v>
      </c>
      <c r="G22" s="24">
        <f t="shared" ref="G22:G27" si="7">SUM(D22:F22)</f>
        <v>10400</v>
      </c>
      <c r="H22" s="25">
        <f t="shared" ref="H22:H27" si="8">G22/C22*100</f>
        <v>1.7333333333333332</v>
      </c>
      <c r="I22" s="26"/>
      <c r="J22" s="27"/>
    </row>
    <row r="23" spans="2:10" ht="20.25" x14ac:dyDescent="0.35">
      <c r="B23" s="22" t="s">
        <v>29</v>
      </c>
      <c r="C23" s="22">
        <v>1200000</v>
      </c>
      <c r="D23" s="23">
        <f>IF(C23&lt;=400000,0,IF(C23&lt;=800000,(C23-400000)*5%,IF(C23&lt;=1200000,(C23-800000)*10%+20000,IF(C23&lt;=1600000,(C23-1200000)*15%+60000,IF(C23&lt;=2000000,(#REF!-1600000)*20%+120000,IF(C23&lt;=2400000,(C23-2000000)*25%+200000,(C23-2400000)*30%+300000))))))</f>
        <v>60000</v>
      </c>
      <c r="E23" s="22">
        <f t="shared" si="5"/>
        <v>0</v>
      </c>
      <c r="F23" s="22">
        <f t="shared" si="6"/>
        <v>2400</v>
      </c>
      <c r="G23" s="24">
        <f t="shared" si="7"/>
        <v>62400</v>
      </c>
      <c r="H23" s="25">
        <f t="shared" si="8"/>
        <v>5.2</v>
      </c>
      <c r="I23" s="26"/>
      <c r="J23" s="27"/>
    </row>
    <row r="24" spans="2:10" ht="20.25" x14ac:dyDescent="0.35">
      <c r="B24" s="22" t="s">
        <v>30</v>
      </c>
      <c r="C24" s="22">
        <v>2500000</v>
      </c>
      <c r="D24" s="23">
        <f>IF(C24&lt;=400000,0,IF(C24&lt;=800000,(C24-400000)*5%,IF(C24&lt;=1200000,(C24-800000)*10%+20000,IF(C24&lt;=1600000,(C24-1200000)*15%+60000,IF(C24&lt;=2000000,(#REF!-1600000)*20%+120000,IF(C24&lt;=2400000,(C24-2000000)*25%+200000,(C24-2400000)*30%+300000))))))</f>
        <v>330000</v>
      </c>
      <c r="E24" s="22">
        <f t="shared" si="5"/>
        <v>0</v>
      </c>
      <c r="F24" s="22">
        <f t="shared" si="6"/>
        <v>13200</v>
      </c>
      <c r="G24" s="24">
        <f t="shared" si="7"/>
        <v>343200</v>
      </c>
      <c r="H24" s="25">
        <f t="shared" si="8"/>
        <v>13.728000000000002</v>
      </c>
      <c r="I24" s="26"/>
      <c r="J24" s="27"/>
    </row>
    <row r="25" spans="2:10" ht="20.25" x14ac:dyDescent="0.35">
      <c r="B25" s="22" t="s">
        <v>31</v>
      </c>
      <c r="C25" s="22">
        <v>6000000</v>
      </c>
      <c r="D25" s="23">
        <f>IF(C25&lt;=400000,0,IF(C25&lt;=800000,(C25-400000)*5%,IF(C25&lt;=1200000,(C25-800000)*10%+20000,IF(C25&lt;=1600000,(C25-1200000)*15%+60000,IF(C25&lt;=2000000,(#REF!-1600000)*20%+120000,IF(C25&lt;=2400000,(C25-2000000)*25%+200000,(C25-2400000)*30%+300000))))))</f>
        <v>1380000</v>
      </c>
      <c r="E25" s="22">
        <f t="shared" si="5"/>
        <v>138000</v>
      </c>
      <c r="F25" s="22">
        <f t="shared" si="6"/>
        <v>60720</v>
      </c>
      <c r="G25" s="24">
        <f t="shared" si="7"/>
        <v>1578720</v>
      </c>
      <c r="H25" s="25">
        <f t="shared" si="8"/>
        <v>26.312000000000001</v>
      </c>
      <c r="I25" s="26"/>
      <c r="J25" s="27"/>
    </row>
    <row r="26" spans="2:10" ht="20.25" x14ac:dyDescent="0.35">
      <c r="B26" s="22" t="s">
        <v>31</v>
      </c>
      <c r="C26" s="22">
        <v>12000000</v>
      </c>
      <c r="D26" s="23">
        <f>IF(C26&lt;=400000,0,IF(C26&lt;=800000,(C26-400000)*5%,IF(C26&lt;=1200000,(C26-800000)*10%+20000,IF(C26&lt;=1600000,(C26-1200000)*15%+60000,IF(C26&lt;=2000000,(#REF!-1600000)*20%+120000,IF(C26&lt;=2400000,(C26-2000000)*25%+200000,(C26-2400000)*30%+300000))))))</f>
        <v>3180000</v>
      </c>
      <c r="E26" s="22">
        <f t="shared" si="5"/>
        <v>477000</v>
      </c>
      <c r="F26" s="22">
        <f t="shared" si="6"/>
        <v>146280</v>
      </c>
      <c r="G26" s="24">
        <f t="shared" si="7"/>
        <v>3803280</v>
      </c>
      <c r="H26" s="25">
        <f t="shared" si="8"/>
        <v>31.693999999999999</v>
      </c>
      <c r="I26" s="26"/>
      <c r="J26" s="27"/>
    </row>
    <row r="27" spans="2:10" ht="20.25" x14ac:dyDescent="0.35">
      <c r="B27" s="22" t="s">
        <v>31</v>
      </c>
      <c r="C27" s="22">
        <v>25000000</v>
      </c>
      <c r="D27" s="23">
        <f>IF(C27&lt;=400000,0,IF(C27&lt;=800000,(C27-400000)*5%,IF(C27&lt;=1200000,(C27-800000)*10%+20000,IF(C27&lt;=1600000,(C27-1200000)*15%+60000,IF(C27&lt;=2000000,(#REF!-1600000)*20%+120000,IF(C27&lt;=2400000,(C27-2000000)*25%+200000,(C27-2400000)*30%+300000))))))</f>
        <v>7080000</v>
      </c>
      <c r="E27" s="22">
        <f t="shared" si="5"/>
        <v>1770000</v>
      </c>
      <c r="F27" s="22">
        <f t="shared" si="6"/>
        <v>354000</v>
      </c>
      <c r="G27" s="24">
        <f t="shared" si="7"/>
        <v>9204000</v>
      </c>
      <c r="H27" s="25">
        <f t="shared" si="8"/>
        <v>36.815999999999995</v>
      </c>
      <c r="I27" s="26"/>
      <c r="J27" s="27"/>
    </row>
    <row r="28" spans="2:10" x14ac:dyDescent="0.25">
      <c r="D28" s="13"/>
    </row>
    <row r="29" spans="2:10" ht="18.75" x14ac:dyDescent="0.3">
      <c r="D29" s="13"/>
      <c r="F29" s="28"/>
      <c r="G29" s="29"/>
    </row>
    <row r="30" spans="2:10" ht="18.75" x14ac:dyDescent="0.3">
      <c r="D30" s="13"/>
      <c r="F30" s="28"/>
      <c r="G30" s="27"/>
    </row>
    <row r="31" spans="2:10" x14ac:dyDescent="0.25">
      <c r="D31" s="13"/>
    </row>
    <row r="32" spans="2:10" x14ac:dyDescent="0.25">
      <c r="D32" s="13"/>
    </row>
    <row r="34" spans="2:6" ht="28.5" x14ac:dyDescent="0.45">
      <c r="B34" s="30"/>
      <c r="C34" s="31" t="s">
        <v>36</v>
      </c>
      <c r="D34" s="30"/>
      <c r="E34" s="30"/>
      <c r="F34" s="32"/>
    </row>
    <row r="35" spans="2:6" ht="18.75" x14ac:dyDescent="0.3">
      <c r="B35" s="22">
        <v>1</v>
      </c>
      <c r="C35" s="22" t="s">
        <v>39</v>
      </c>
      <c r="D35" s="33">
        <v>0</v>
      </c>
      <c r="E35" s="22">
        <v>0</v>
      </c>
    </row>
    <row r="36" spans="2:6" ht="18.75" x14ac:dyDescent="0.3">
      <c r="B36" s="22">
        <v>2</v>
      </c>
      <c r="C36" s="22" t="s">
        <v>40</v>
      </c>
      <c r="D36" s="33">
        <v>0.05</v>
      </c>
      <c r="E36" s="22">
        <v>20000</v>
      </c>
    </row>
    <row r="37" spans="2:6" ht="18.75" x14ac:dyDescent="0.3">
      <c r="B37" s="22">
        <v>3</v>
      </c>
      <c r="C37" s="22" t="s">
        <v>41</v>
      </c>
      <c r="D37" s="33">
        <v>0.1</v>
      </c>
      <c r="E37" s="22">
        <v>40000</v>
      </c>
    </row>
    <row r="38" spans="2:6" ht="18.75" x14ac:dyDescent="0.3">
      <c r="B38" s="22">
        <v>4</v>
      </c>
      <c r="C38" s="22" t="s">
        <v>42</v>
      </c>
      <c r="D38" s="33">
        <v>0.15</v>
      </c>
      <c r="E38" s="22">
        <v>60000</v>
      </c>
    </row>
    <row r="39" spans="2:6" ht="18.75" x14ac:dyDescent="0.3">
      <c r="B39" s="22">
        <v>5</v>
      </c>
      <c r="C39" s="22" t="s">
        <v>43</v>
      </c>
      <c r="D39" s="33">
        <v>0.2</v>
      </c>
      <c r="E39" s="22">
        <v>80000</v>
      </c>
    </row>
    <row r="40" spans="2:6" ht="18.75" x14ac:dyDescent="0.3">
      <c r="B40" s="22">
        <v>6</v>
      </c>
      <c r="C40" s="22" t="s">
        <v>44</v>
      </c>
      <c r="D40" s="33">
        <v>0.25</v>
      </c>
      <c r="E40" s="22">
        <v>100000</v>
      </c>
    </row>
    <row r="41" spans="2:6" ht="18.75" x14ac:dyDescent="0.3">
      <c r="B41" s="22">
        <v>7</v>
      </c>
      <c r="C41" s="22" t="s">
        <v>45</v>
      </c>
      <c r="D41" s="33">
        <v>0.3</v>
      </c>
      <c r="E41" s="22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Detailed TDS Calculator</vt:lpstr>
      <vt:lpstr>Tax Rate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2026-03-27T14:23:38Z</dcterms:created>
  <dcterms:modified xsi:type="dcterms:W3CDTF">2026-03-27T14:34:13Z</dcterms:modified>
</cp:coreProperties>
</file>